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14"/>
  <workbookPr defaultThemeVersion="166925"/>
  <xr:revisionPtr revIDLastSave="0" documentId="8_{1646F5C1-D00B-4D20-B87F-470EA39654C1}" xr6:coauthVersionLast="47" xr6:coauthVersionMax="47" xr10:uidLastSave="{00000000-0000-0000-0000-000000000000}"/>
  <bookViews>
    <workbookView xWindow="0" yWindow="0" windowWidth="16384" windowHeight="8192" tabRatio="500" xr2:uid="{00000000-000D-0000-FFFF-FFFF00000000}"/>
  </bookViews>
  <sheets>
    <sheet name="Feuille1" sheetId="1" r:id="rId1"/>
  </sheets>
  <definedNames>
    <definedName name="_xlnm.Print_Titles" localSheetId="0">Feuille1!$1:$2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95" i="1" l="1"/>
  <c r="B61" i="1"/>
  <c r="D60" i="1"/>
  <c r="E59" i="1"/>
  <c r="D59" i="1"/>
  <c r="E57" i="1"/>
  <c r="D57" i="1"/>
  <c r="B57" i="1"/>
  <c r="B59" i="1" s="1"/>
  <c r="E56" i="1"/>
  <c r="D55" i="1"/>
  <c r="B55" i="1"/>
  <c r="F39" i="1"/>
  <c r="E39" i="1"/>
  <c r="D39" i="1"/>
  <c r="F38" i="1"/>
  <c r="E38" i="1"/>
  <c r="D38" i="1"/>
  <c r="F22" i="1"/>
  <c r="E22" i="1"/>
  <c r="D22" i="1"/>
  <c r="C22" i="1"/>
  <c r="B22" i="1"/>
  <c r="F20" i="1"/>
  <c r="E20" i="1"/>
  <c r="D20" i="1"/>
  <c r="C20" i="1"/>
  <c r="B20" i="1"/>
</calcChain>
</file>

<file path=xl/sharedStrings.xml><?xml version="1.0" encoding="utf-8"?>
<sst xmlns="http://schemas.openxmlformats.org/spreadsheetml/2006/main" count="117" uniqueCount="107">
  <si>
    <t>Données ABS 2011</t>
  </si>
  <si>
    <t>Données 2021</t>
  </si>
  <si>
    <t>* mise à jour Annonay Rhône Agglo et RP 2012</t>
  </si>
  <si>
    <t>Agglo</t>
  </si>
  <si>
    <t>Ardèche</t>
  </si>
  <si>
    <t>Annonay</t>
  </si>
  <si>
    <t>Territoire et population</t>
  </si>
  <si>
    <t>NB communes</t>
  </si>
  <si>
    <t>-</t>
  </si>
  <si>
    <t>Densité</t>
  </si>
  <si>
    <t>Nb d’habitant</t>
  </si>
  <si>
    <t>taux d’évolution annuel moyen de la population</t>
  </si>
  <si>
    <t>dû au solde naturel</t>
  </si>
  <si>
    <t>dû au solde migratoire</t>
  </si>
  <si>
    <t>jeunes âgés de 0 à 14 ans *</t>
  </si>
  <si>
    <t>jeunes âgés de 15 à 29 ans *</t>
  </si>
  <si>
    <t>personnes âgées de 75 ans ou plus *</t>
  </si>
  <si>
    <t>ratio aidants (personnes âgées de 55 à 64 ans) / aidés (personnes âgées de 85 ans et plus)</t>
  </si>
  <si>
    <t>personnes vivant en familles monoparentales *</t>
  </si>
  <si>
    <t>familles monoparentales *</t>
  </si>
  <si>
    <t>dont hommes seuls avec enfant(s)</t>
  </si>
  <si>
    <t>dont femmes seules avec enfant(s)</t>
  </si>
  <si>
    <t>femmes seules *</t>
  </si>
  <si>
    <t>Dont Annonay</t>
  </si>
  <si>
    <t>familles avec enfants *</t>
  </si>
  <si>
    <t>Dont familles ayant un enfant *</t>
  </si>
  <si>
    <t>Dont familles nombreuses ayant trois enfants ou plus *</t>
  </si>
  <si>
    <t>Dont Annonay *</t>
  </si>
  <si>
    <t>Emploi – Chômage</t>
  </si>
  <si>
    <t>CSP – ouvriers *</t>
  </si>
  <si>
    <t>CSP – employés *</t>
  </si>
  <si>
    <t>CSP – cadres *</t>
  </si>
  <si>
    <t>CSP – agriculteurs *</t>
  </si>
  <si>
    <t>taux d’activité des 15-64 ans *</t>
  </si>
  <si>
    <t>taux d’activité des femmes</t>
  </si>
  <si>
    <t>taux d’activité des moins de 25 ans</t>
  </si>
  <si>
    <t>taux d’activité des 55-64 ans</t>
  </si>
  <si>
    <t>évolution de l’emploi sur la période</t>
  </si>
  <si>
    <t>actifs stables - personnes résidant et travaillant dans la même commune *</t>
  </si>
  <si>
    <t>Indicateur de concentration d'emploi *</t>
  </si>
  <si>
    <t>taux de chômage *</t>
  </si>
  <si>
    <t>taux de chômage des 15-24 ans</t>
  </si>
  <si>
    <t>taux de chômage des 55-64 ans</t>
  </si>
  <si>
    <t>Revenus et niveau de vie</t>
  </si>
  <si>
    <t>foyers fiscaux imposables</t>
  </si>
  <si>
    <t>revenu net moyen déclaré</t>
  </si>
  <si>
    <t>Médiane du revenu disponible par unité de consommation *</t>
  </si>
  <si>
    <t xml:space="preserve">impôt moyen des foyers fiscaux imposables </t>
  </si>
  <si>
    <t>taux de pauvreté</t>
  </si>
  <si>
    <t>Logement</t>
  </si>
  <si>
    <t>évolution du nombre de logements</t>
  </si>
  <si>
    <t>résidences secondaires*</t>
  </si>
  <si>
    <t>logements vacants *</t>
  </si>
  <si>
    <t>personnes vivant dans le même logement qu’il y a 10 ans ou plus *</t>
  </si>
  <si>
    <t>propriétaires *</t>
  </si>
  <si>
    <t>Familles, petite enfance, enfance</t>
  </si>
  <si>
    <t xml:space="preserve">allocataires de la CAF </t>
  </si>
  <si>
    <t>population couverte</t>
  </si>
  <si>
    <t>taux de couverture CAF (2019)</t>
  </si>
  <si>
    <t xml:space="preserve">Nombre d'enfants de moins de 6 ans </t>
  </si>
  <si>
    <t>2 992</t>
  </si>
  <si>
    <t>places en accueil collectif *</t>
  </si>
  <si>
    <t>dont crèche familiale</t>
  </si>
  <si>
    <t>dont multi-accueil</t>
  </si>
  <si>
    <t>dont micro-crèche privée</t>
  </si>
  <si>
    <t>assistantes maternelles</t>
  </si>
  <si>
    <t>dont MAM</t>
  </si>
  <si>
    <t>% AM plus de 50 ans (55 ans pour 2019)</t>
  </si>
  <si>
    <t>% AM plus de 55 ans</t>
  </si>
  <si>
    <t>nombre moyen d’enfants gardés par des assistants maternels</t>
  </si>
  <si>
    <t>enfants de moins de 3 ans accueillis</t>
  </si>
  <si>
    <t>enfants de moins de 3 ans gardés par des assistants maternels</t>
  </si>
  <si>
    <t>taux de couverture d’accueil des enfants de moins de 3 ans</t>
  </si>
  <si>
    <t>places en accueil collectif rapportées au nombre d’enfants de moins de 6 ans</t>
  </si>
  <si>
    <t>enfants sur liste d’attente des crèches du bassin</t>
  </si>
  <si>
    <t>dont enfants pour lesquels les parents n’ont toujours pas trouvé de mode de garde ou ne sont pas satisfaits du mode de garde actuel</t>
  </si>
  <si>
    <t>Aides éducatives à domicile et Informations préoccupantes</t>
  </si>
  <si>
    <t>enfants suivis par le Service judiciaire d’action  éducative (SJAE)</t>
  </si>
  <si>
    <t>enfants placés</t>
  </si>
  <si>
    <t>Précarité, insertion</t>
  </si>
  <si>
    <t>bénéficiaires du Revenu de solidarité active (RSA)</t>
  </si>
  <si>
    <t>personnes couvertes</t>
  </si>
  <si>
    <t>bénéficiaires du RSA socle</t>
  </si>
  <si>
    <t>bénéficiaires de la PPA</t>
  </si>
  <si>
    <t>dossiers de Fonds unique logement</t>
  </si>
  <si>
    <t>nb de personnes couvertes par une aide au logement CAF</t>
  </si>
  <si>
    <t>dossiers d’expulsion du logement traités</t>
  </si>
  <si>
    <t>aides d’allocations mensuelles ou de secours d’urgence attribuées</t>
  </si>
  <si>
    <t>Handicap, gérontologie</t>
  </si>
  <si>
    <t>places en établissement pour personnes âgées</t>
  </si>
  <si>
    <t>places en établissement et service pour les personnes en situation de handicap</t>
  </si>
  <si>
    <t>GIR moyen pondéré (GMP) sur le bassin</t>
  </si>
  <si>
    <t>bénéficiaires de l’Allocation personnalisée à l’autonomie (APA),</t>
  </si>
  <si>
    <t>dont GIR 1</t>
  </si>
  <si>
    <t>dont GIR 2</t>
  </si>
  <si>
    <t>dont GIR 3</t>
  </si>
  <si>
    <t>dont GIR 4</t>
  </si>
  <si>
    <t>bénéficiaires de la PCH (Prestation de compensation du handicap)</t>
  </si>
  <si>
    <t>dont adultes</t>
  </si>
  <si>
    <t>bénéficiaires de l’Allocation adulte handicapé (AAH)</t>
  </si>
  <si>
    <t>population couverte AAH</t>
  </si>
  <si>
    <t>bénéficiaires de l’aide sociale personnes âgées</t>
  </si>
  <si>
    <t>bénéficiaires de l’aide sociale personnes handicapées</t>
  </si>
  <si>
    <t>usagers du service d’aide à domicile pour l’association SEMAD</t>
  </si>
  <si>
    <t>usagers pour l’association ADMR</t>
  </si>
  <si>
    <t>heures d’intervention pour l’association SEMAD</t>
  </si>
  <si>
    <t>heures pour l’association ADMR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</si>
</sst>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0.00\ %"/>
    <numFmt numFmtId="166" formatCode="#,##0\ [$€-40C];[Red]\-#,##0\ [$€-40C]"/>
    <numFmt numFmtId="167" formatCode="#,##0.0"/>
    <numFmt numFmtId="168" formatCode="0.0\ %"/>
  </numFmts>
  <fonts count="3">
    <font>
      <sz val="10"/>
      <name val="Arial"/>
      <family val="2"/>
      <charset val="1"/>
    </font>
    <font>
      <b/>
      <sz val="10"/>
      <name val="Arial"/>
      <family val="2"/>
      <charset val="1"/>
    </font>
    <font>
      <i/>
      <sz val="9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0" xfId="0" applyFont="1"/>
    <xf numFmtId="0" fontId="0" fillId="0" borderId="8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9" xfId="0" applyBorder="1" applyAlignment="1">
      <alignment wrapText="1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5" fontId="0" fillId="2" borderId="5" xfId="0" applyNumberFormat="1" applyFill="1" applyBorder="1" applyAlignment="1">
      <alignment horizontal="center" vertical="center"/>
    </xf>
    <xf numFmtId="165" fontId="0" fillId="2" borderId="7" xfId="0" applyNumberFormat="1" applyFill="1" applyBorder="1" applyAlignment="1">
      <alignment horizontal="center" vertical="center"/>
    </xf>
    <xf numFmtId="165" fontId="0" fillId="2" borderId="6" xfId="0" applyNumberForma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168" fontId="0" fillId="0" borderId="2" xfId="0" applyNumberFormat="1" applyBorder="1" applyAlignment="1">
      <alignment horizontal="center" vertical="center"/>
    </xf>
    <xf numFmtId="168" fontId="0" fillId="0" borderId="3" xfId="0" applyNumberFormat="1" applyBorder="1" applyAlignment="1">
      <alignment horizontal="center" vertical="center"/>
    </xf>
    <xf numFmtId="168" fontId="0" fillId="0" borderId="4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2" borderId="8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04"/>
  <sheetViews>
    <sheetView tabSelected="1" view="pageBreakPreview" zoomScale="130" zoomScaleNormal="140" zoomScalePageLayoutView="130" workbookViewId="0">
      <pane xSplit="1" ySplit="3" topLeftCell="B4" activePane="bottomRight" state="frozen"/>
      <selection pane="bottomRight" activeCell="B83" sqref="B83"/>
      <selection pane="bottomLeft" activeCell="A4" sqref="A4"/>
      <selection pane="topRight" activeCell="B1" sqref="B1"/>
    </sheetView>
  </sheetViews>
  <sheetFormatPr defaultColWidth="11.5703125" defaultRowHeight="12.75"/>
  <cols>
    <col min="1" max="1" width="39.5703125" style="2" customWidth="1"/>
    <col min="2" max="2" width="13.140625" customWidth="1"/>
    <col min="3" max="3" width="14.42578125" customWidth="1"/>
    <col min="4" max="6" width="13.140625" customWidth="1"/>
  </cols>
  <sheetData>
    <row r="1" spans="1:1024">
      <c r="B1" s="1" t="s">
        <v>0</v>
      </c>
      <c r="C1" s="1"/>
      <c r="D1" s="1" t="s">
        <v>1</v>
      </c>
      <c r="E1" s="1"/>
      <c r="F1" s="1"/>
    </row>
    <row r="2" spans="1:1024">
      <c r="A2" s="3" t="s">
        <v>2</v>
      </c>
      <c r="B2" s="4" t="s">
        <v>3</v>
      </c>
      <c r="C2" s="5" t="s">
        <v>4</v>
      </c>
      <c r="D2" s="4" t="s">
        <v>3</v>
      </c>
      <c r="E2" s="6" t="s">
        <v>5</v>
      </c>
      <c r="F2" s="5" t="s">
        <v>4</v>
      </c>
    </row>
    <row r="3" spans="1:1024" s="11" customFormat="1">
      <c r="A3" s="7" t="s">
        <v>6</v>
      </c>
      <c r="B3" s="8"/>
      <c r="C3" s="9"/>
      <c r="D3" s="8"/>
      <c r="E3" s="10"/>
      <c r="F3" s="9"/>
      <c r="AMJ3"/>
    </row>
    <row r="4" spans="1:1024">
      <c r="A4" s="12" t="s">
        <v>7</v>
      </c>
      <c r="B4" s="13">
        <v>16</v>
      </c>
      <c r="C4" s="14" t="s">
        <v>8</v>
      </c>
      <c r="D4" s="13">
        <v>29</v>
      </c>
      <c r="E4" s="15" t="s">
        <v>8</v>
      </c>
      <c r="F4" s="14" t="s">
        <v>8</v>
      </c>
    </row>
    <row r="5" spans="1:1024">
      <c r="A5" s="12" t="s">
        <v>9</v>
      </c>
      <c r="B5" s="16">
        <v>166.9</v>
      </c>
      <c r="C5" s="17">
        <v>56</v>
      </c>
      <c r="D5" s="16">
        <v>153.4</v>
      </c>
      <c r="E5" s="18">
        <v>771</v>
      </c>
      <c r="F5" s="17">
        <v>58.9</v>
      </c>
    </row>
    <row r="6" spans="1:1024">
      <c r="A6" s="12" t="s">
        <v>10</v>
      </c>
      <c r="B6" s="19">
        <v>46366</v>
      </c>
      <c r="C6" s="20">
        <v>318407</v>
      </c>
      <c r="D6" s="19">
        <v>48528</v>
      </c>
      <c r="E6" s="21">
        <v>16345</v>
      </c>
      <c r="F6" s="20">
        <v>325712</v>
      </c>
    </row>
    <row r="7" spans="1:1024">
      <c r="A7" s="12" t="s">
        <v>11</v>
      </c>
      <c r="B7" s="22">
        <v>5.0000000000000001E-3</v>
      </c>
      <c r="C7" s="23">
        <v>0.01</v>
      </c>
      <c r="D7" s="22">
        <v>8.9999999999999993E-3</v>
      </c>
      <c r="E7" s="24">
        <v>4.0000000000000001E-3</v>
      </c>
      <c r="F7" s="23">
        <v>5.0000000000000001E-3</v>
      </c>
    </row>
    <row r="8" spans="1:1024">
      <c r="A8" s="12" t="s">
        <v>12</v>
      </c>
      <c r="B8" s="22">
        <v>4.0000000000000001E-3</v>
      </c>
      <c r="C8" s="23">
        <v>1E-3</v>
      </c>
      <c r="D8" s="22">
        <v>2E-3</v>
      </c>
      <c r="E8" s="24">
        <v>-3.0000000000000001E-3</v>
      </c>
      <c r="F8" s="23">
        <v>-1E-3</v>
      </c>
    </row>
    <row r="9" spans="1:1024">
      <c r="A9" s="12" t="s">
        <v>13</v>
      </c>
      <c r="B9" s="22">
        <v>2E-3</v>
      </c>
      <c r="C9" s="23">
        <v>8.9999999999999993E-3</v>
      </c>
      <c r="D9" s="22">
        <v>7.0000000000000001E-3</v>
      </c>
      <c r="E9" s="24">
        <v>7.0000000000000001E-3</v>
      </c>
      <c r="F9" s="23">
        <v>6.0000000000000001E-3</v>
      </c>
    </row>
    <row r="10" spans="1:1024">
      <c r="A10" s="12" t="s">
        <v>14</v>
      </c>
      <c r="B10" s="22">
        <v>0.185</v>
      </c>
      <c r="C10" s="23">
        <v>0.17599999999999999</v>
      </c>
      <c r="D10" s="22">
        <v>0.183</v>
      </c>
      <c r="E10" s="24">
        <v>0.16500000000000001</v>
      </c>
      <c r="F10" s="23">
        <v>0.16900000000000001</v>
      </c>
    </row>
    <row r="11" spans="1:1024">
      <c r="A11" s="12" t="s">
        <v>15</v>
      </c>
      <c r="B11" s="22">
        <v>0.155</v>
      </c>
      <c r="C11" s="23">
        <v>0.14299999999999999</v>
      </c>
      <c r="D11" s="22">
        <v>0.15</v>
      </c>
      <c r="E11" s="24">
        <v>0.16600000000000001</v>
      </c>
      <c r="F11" s="23">
        <v>0.13700000000000001</v>
      </c>
    </row>
    <row r="12" spans="1:1024">
      <c r="A12" s="12" t="s">
        <v>16</v>
      </c>
      <c r="B12" s="22">
        <v>0.10100000000000001</v>
      </c>
      <c r="C12" s="23">
        <v>0.113</v>
      </c>
      <c r="D12" s="22">
        <v>0.1</v>
      </c>
      <c r="E12" s="24">
        <v>0.13200000000000001</v>
      </c>
      <c r="F12" s="23">
        <v>0.115</v>
      </c>
    </row>
    <row r="13" spans="1:1024" ht="38.25">
      <c r="A13" s="12" t="s">
        <v>17</v>
      </c>
      <c r="B13" s="13">
        <v>6.06</v>
      </c>
      <c r="C13" s="14">
        <v>4.82</v>
      </c>
      <c r="D13" s="13">
        <v>4</v>
      </c>
      <c r="E13" s="15"/>
      <c r="F13" s="14"/>
    </row>
    <row r="14" spans="1:1024">
      <c r="A14" s="12" t="s">
        <v>18</v>
      </c>
      <c r="B14" s="22">
        <v>0.22500000000000001</v>
      </c>
      <c r="C14" s="23">
        <v>0.23599999999999999</v>
      </c>
      <c r="D14" s="22">
        <v>0.222</v>
      </c>
      <c r="E14" s="24"/>
      <c r="F14" s="23"/>
    </row>
    <row r="15" spans="1:1024">
      <c r="A15" s="12" t="s">
        <v>19</v>
      </c>
      <c r="B15" s="19">
        <v>1488</v>
      </c>
      <c r="C15" s="20">
        <v>11127</v>
      </c>
      <c r="D15" s="19">
        <v>1874</v>
      </c>
      <c r="E15" s="21">
        <v>858</v>
      </c>
      <c r="F15" s="20">
        <v>12585</v>
      </c>
    </row>
    <row r="16" spans="1:1024">
      <c r="A16" s="12" t="s">
        <v>20</v>
      </c>
      <c r="B16" s="19">
        <v>280</v>
      </c>
      <c r="C16" s="20">
        <v>2017</v>
      </c>
      <c r="D16" s="19">
        <v>457</v>
      </c>
      <c r="E16" s="21">
        <v>156</v>
      </c>
      <c r="F16" s="20">
        <v>2736</v>
      </c>
    </row>
    <row r="17" spans="1:1024">
      <c r="A17" s="12" t="s">
        <v>21</v>
      </c>
      <c r="B17" s="19">
        <v>1208</v>
      </c>
      <c r="C17" s="20">
        <v>9111</v>
      </c>
      <c r="D17" s="19">
        <v>1417</v>
      </c>
      <c r="E17" s="21">
        <v>703</v>
      </c>
      <c r="F17" s="20">
        <v>9849</v>
      </c>
    </row>
    <row r="18" spans="1:1024">
      <c r="A18" s="12" t="s">
        <v>22</v>
      </c>
      <c r="B18" s="22">
        <v>0.186</v>
      </c>
      <c r="C18" s="23">
        <v>0.183</v>
      </c>
      <c r="D18" s="22">
        <v>0.183</v>
      </c>
      <c r="E18" s="24"/>
      <c r="F18" s="23">
        <v>0.19</v>
      </c>
    </row>
    <row r="19" spans="1:1024">
      <c r="A19" s="12" t="s">
        <v>23</v>
      </c>
      <c r="B19" s="22">
        <v>0.27400000000000002</v>
      </c>
      <c r="C19" s="23"/>
      <c r="D19" s="22"/>
      <c r="E19" s="24">
        <v>0.252</v>
      </c>
      <c r="F19" s="23"/>
    </row>
    <row r="20" spans="1:1024">
      <c r="A20" s="12" t="s">
        <v>24</v>
      </c>
      <c r="B20" s="19">
        <f>13222-6880</f>
        <v>6342</v>
      </c>
      <c r="C20" s="20">
        <f>90805-47584</f>
        <v>43221</v>
      </c>
      <c r="D20" s="19">
        <f>14017-7174</f>
        <v>6843</v>
      </c>
      <c r="E20" s="21">
        <f>4261-2232</f>
        <v>2029</v>
      </c>
      <c r="F20" s="20">
        <f>93516-50305</f>
        <v>43211</v>
      </c>
    </row>
    <row r="21" spans="1:1024">
      <c r="A21" s="12" t="s">
        <v>25</v>
      </c>
      <c r="B21" s="19">
        <v>2460</v>
      </c>
      <c r="C21" s="20">
        <v>18389</v>
      </c>
      <c r="D21" s="19">
        <v>2868</v>
      </c>
      <c r="E21" s="21">
        <v>915</v>
      </c>
      <c r="F21" s="20">
        <v>188.1</v>
      </c>
    </row>
    <row r="22" spans="1:1024" ht="25.5">
      <c r="A22" s="12" t="s">
        <v>26</v>
      </c>
      <c r="B22" s="19">
        <f>969+225</f>
        <v>1194</v>
      </c>
      <c r="C22" s="20">
        <f>5634+1338</f>
        <v>6972</v>
      </c>
      <c r="D22" s="19">
        <f>1010+208</f>
        <v>1218</v>
      </c>
      <c r="E22" s="21">
        <f>338+92</f>
        <v>430</v>
      </c>
      <c r="F22" s="20">
        <f>5677+1386</f>
        <v>7063</v>
      </c>
    </row>
    <row r="23" spans="1:1024">
      <c r="A23" s="12" t="s">
        <v>19</v>
      </c>
      <c r="B23" s="22">
        <v>0.113</v>
      </c>
      <c r="C23" s="23">
        <v>0.123</v>
      </c>
      <c r="D23" s="22">
        <v>0.13400000000000001</v>
      </c>
      <c r="E23" s="24" t="s">
        <v>8</v>
      </c>
      <c r="F23" s="23">
        <v>0.13500000000000001</v>
      </c>
    </row>
    <row r="24" spans="1:1024">
      <c r="A24" s="25" t="s">
        <v>27</v>
      </c>
      <c r="B24" s="26">
        <v>0.16600000000000001</v>
      </c>
      <c r="C24" s="27" t="s">
        <v>8</v>
      </c>
      <c r="D24" s="26" t="s">
        <v>8</v>
      </c>
      <c r="E24" s="28">
        <v>0.20100000000000001</v>
      </c>
      <c r="F24" s="27" t="s">
        <v>8</v>
      </c>
    </row>
    <row r="25" spans="1:1024" s="11" customFormat="1">
      <c r="A25" s="7" t="s">
        <v>28</v>
      </c>
      <c r="B25" s="8"/>
      <c r="C25" s="9"/>
      <c r="D25" s="8"/>
      <c r="E25" s="10"/>
      <c r="F25" s="9"/>
      <c r="AMJ25"/>
    </row>
    <row r="26" spans="1:1024">
      <c r="A26" s="12" t="s">
        <v>29</v>
      </c>
      <c r="B26" s="22">
        <v>0.16900000000000001</v>
      </c>
      <c r="C26" s="23">
        <v>0.14099999999999999</v>
      </c>
      <c r="D26" s="22">
        <v>0.16200000000000001</v>
      </c>
      <c r="E26" s="24">
        <v>0.157</v>
      </c>
      <c r="F26" s="23">
        <v>0.13400000000000001</v>
      </c>
    </row>
    <row r="27" spans="1:1024">
      <c r="A27" s="12" t="s">
        <v>30</v>
      </c>
      <c r="B27" s="22">
        <v>0.153</v>
      </c>
      <c r="C27" s="23">
        <v>0.154</v>
      </c>
      <c r="D27" s="22">
        <v>0.14899999999999999</v>
      </c>
      <c r="E27" s="24">
        <v>0.14399999999999999</v>
      </c>
      <c r="F27" s="23">
        <v>0.153</v>
      </c>
    </row>
    <row r="28" spans="1:1024">
      <c r="A28" s="12" t="s">
        <v>31</v>
      </c>
      <c r="B28" s="22">
        <v>5.2999999999999999E-2</v>
      </c>
      <c r="C28" s="23">
        <v>5.1999999999999998E-2</v>
      </c>
      <c r="D28" s="22">
        <v>5.6000000000000001E-2</v>
      </c>
      <c r="E28" s="24">
        <v>4.9000000000000002E-2</v>
      </c>
      <c r="F28" s="23">
        <v>5.2999999999999999E-2</v>
      </c>
    </row>
    <row r="29" spans="1:1024">
      <c r="A29" s="12" t="s">
        <v>32</v>
      </c>
      <c r="B29" s="22">
        <v>6.0000000000000001E-3</v>
      </c>
      <c r="C29" s="23">
        <v>1.6E-2</v>
      </c>
      <c r="D29" s="22">
        <v>6.0000000000000001E-3</v>
      </c>
      <c r="E29" s="24">
        <v>1E-3</v>
      </c>
      <c r="F29" s="23">
        <v>1.4E-2</v>
      </c>
    </row>
    <row r="30" spans="1:1024">
      <c r="A30" s="12" t="s">
        <v>33</v>
      </c>
      <c r="B30" s="22">
        <v>0.65100000000000002</v>
      </c>
      <c r="C30" s="23">
        <v>0.72199999999999998</v>
      </c>
      <c r="D30" s="22">
        <v>0.72499999999999998</v>
      </c>
      <c r="E30" s="24">
        <v>0.69099999999999995</v>
      </c>
      <c r="F30" s="23">
        <v>0.74399999999999999</v>
      </c>
    </row>
    <row r="31" spans="1:1024">
      <c r="A31" s="12" t="s">
        <v>34</v>
      </c>
      <c r="B31" s="22">
        <v>0.44900000000000001</v>
      </c>
      <c r="C31" s="23">
        <v>0.45</v>
      </c>
      <c r="D31" s="22">
        <v>0.71099999999999997</v>
      </c>
      <c r="E31" s="24">
        <v>0.64700000000000002</v>
      </c>
      <c r="F31" s="23">
        <v>0.72</v>
      </c>
    </row>
    <row r="32" spans="1:1024">
      <c r="A32" s="12" t="s">
        <v>35</v>
      </c>
      <c r="B32" s="22">
        <v>0.44900000000000001</v>
      </c>
      <c r="C32" s="23">
        <v>0.45</v>
      </c>
      <c r="D32" s="22">
        <v>0.42899999999999999</v>
      </c>
      <c r="E32" s="24">
        <v>0.45800000000000002</v>
      </c>
      <c r="F32" s="23">
        <v>0.44400000000000001</v>
      </c>
    </row>
    <row r="33" spans="1:1024">
      <c r="A33" s="12" t="s">
        <v>36</v>
      </c>
      <c r="B33" s="22">
        <v>0.35</v>
      </c>
      <c r="C33" s="23">
        <v>0.35299999999999998</v>
      </c>
      <c r="D33" s="22">
        <v>0.49199999999999999</v>
      </c>
      <c r="E33" s="24">
        <v>0.44600000000000001</v>
      </c>
      <c r="F33" s="23">
        <v>0.50800000000000001</v>
      </c>
    </row>
    <row r="34" spans="1:1024">
      <c r="A34" s="12" t="s">
        <v>37</v>
      </c>
      <c r="B34" s="22">
        <v>1.0999999999999999E-2</v>
      </c>
      <c r="C34" s="23">
        <v>9.5000000000000001E-2</v>
      </c>
      <c r="D34" s="22"/>
      <c r="E34" s="24"/>
      <c r="F34" s="23"/>
    </row>
    <row r="35" spans="1:1024" ht="25.5">
      <c r="A35" s="12" t="s">
        <v>38</v>
      </c>
      <c r="B35" s="22">
        <v>0.28499999999999998</v>
      </c>
      <c r="C35" s="23">
        <v>0.315</v>
      </c>
      <c r="D35" s="22">
        <v>0.27200000000000002</v>
      </c>
      <c r="E35" s="24"/>
      <c r="F35" s="23">
        <v>0.30599999999999999</v>
      </c>
    </row>
    <row r="36" spans="1:1024">
      <c r="A36" s="12" t="s">
        <v>39</v>
      </c>
      <c r="B36" s="13">
        <v>99.5</v>
      </c>
      <c r="C36" s="14"/>
      <c r="D36" s="13">
        <v>97.3</v>
      </c>
      <c r="E36" s="15">
        <v>195.2</v>
      </c>
      <c r="F36" s="14"/>
    </row>
    <row r="37" spans="1:1024">
      <c r="A37" s="12" t="s">
        <v>40</v>
      </c>
      <c r="B37" s="22">
        <v>0.11799999999999999</v>
      </c>
      <c r="C37" s="23">
        <v>0.127</v>
      </c>
      <c r="D37" s="22">
        <v>0.123</v>
      </c>
      <c r="E37" s="24">
        <v>0.20300000000000001</v>
      </c>
      <c r="F37" s="23">
        <v>0.14299999999999999</v>
      </c>
    </row>
    <row r="38" spans="1:1024">
      <c r="A38" s="12" t="s">
        <v>41</v>
      </c>
      <c r="B38" s="22">
        <v>0.248</v>
      </c>
      <c r="C38" s="23">
        <v>0.23100000000000001</v>
      </c>
      <c r="D38" s="22">
        <f>+(2096-1577)/2096</f>
        <v>0.2476145038167939</v>
      </c>
      <c r="E38" s="24">
        <f>+(847-575)/847</f>
        <v>0.32113341204250295</v>
      </c>
      <c r="F38" s="23">
        <f>+(13338-9439)/13338</f>
        <v>0.29232268705952918</v>
      </c>
    </row>
    <row r="39" spans="1:1024">
      <c r="A39" s="25" t="s">
        <v>42</v>
      </c>
      <c r="B39" s="26">
        <v>7.1999999999999995E-2</v>
      </c>
      <c r="C39" s="27">
        <v>8.8999999999999996E-2</v>
      </c>
      <c r="D39" s="26">
        <f>+(3181-2820)/3181</f>
        <v>0.11348632505501415</v>
      </c>
      <c r="E39" s="28">
        <f>+(984-839)/984</f>
        <v>0.14735772357723578</v>
      </c>
      <c r="F39" s="27">
        <f>+(23457-20471)/23457</f>
        <v>0.12729675576586946</v>
      </c>
    </row>
    <row r="40" spans="1:1024" s="11" customFormat="1">
      <c r="A40" s="7" t="s">
        <v>43</v>
      </c>
      <c r="B40" s="8"/>
      <c r="C40" s="9"/>
      <c r="D40" s="29"/>
      <c r="E40" s="30"/>
      <c r="F40" s="31"/>
      <c r="AMJ40"/>
    </row>
    <row r="41" spans="1:1024">
      <c r="A41" s="12" t="s">
        <v>44</v>
      </c>
      <c r="B41" s="32">
        <v>0.52500000000000002</v>
      </c>
      <c r="C41" s="33">
        <v>0.48099999999999998</v>
      </c>
      <c r="D41" s="32">
        <v>0.47899999999999998</v>
      </c>
      <c r="E41" s="34">
        <v>0.4</v>
      </c>
      <c r="F41" s="33">
        <v>0.45</v>
      </c>
    </row>
    <row r="42" spans="1:1024">
      <c r="A42" s="12" t="s">
        <v>45</v>
      </c>
      <c r="B42" s="35">
        <v>21214</v>
      </c>
      <c r="C42" s="36"/>
      <c r="D42" s="13"/>
      <c r="E42" s="15"/>
      <c r="F42" s="14"/>
    </row>
    <row r="43" spans="1:1024" ht="25.5">
      <c r="A43" s="12" t="s">
        <v>46</v>
      </c>
      <c r="B43" s="35"/>
      <c r="C43" s="36"/>
      <c r="D43" s="35">
        <v>21300</v>
      </c>
      <c r="E43" s="37">
        <v>18820</v>
      </c>
      <c r="F43" s="36">
        <v>20780</v>
      </c>
    </row>
    <row r="44" spans="1:1024">
      <c r="A44" s="12" t="s">
        <v>47</v>
      </c>
      <c r="B44" s="35">
        <v>1315</v>
      </c>
      <c r="C44" s="36">
        <v>1341</v>
      </c>
      <c r="D44" s="32"/>
      <c r="E44" s="34"/>
      <c r="F44" s="33"/>
    </row>
    <row r="45" spans="1:1024">
      <c r="A45" s="25" t="s">
        <v>48</v>
      </c>
      <c r="B45" s="38"/>
      <c r="C45" s="39"/>
      <c r="D45" s="40">
        <v>0.11899999999999999</v>
      </c>
      <c r="E45" s="41"/>
      <c r="F45" s="42"/>
    </row>
    <row r="46" spans="1:1024" s="11" customFormat="1">
      <c r="A46" s="7" t="s">
        <v>49</v>
      </c>
      <c r="B46" s="8"/>
      <c r="C46" s="9"/>
      <c r="D46" s="29"/>
      <c r="E46" s="30"/>
      <c r="F46" s="31"/>
      <c r="AMJ46"/>
    </row>
    <row r="47" spans="1:1024">
      <c r="A47" s="12" t="s">
        <v>50</v>
      </c>
      <c r="B47" s="22">
        <v>0.107</v>
      </c>
      <c r="C47" s="23">
        <v>0.13400000000000001</v>
      </c>
      <c r="D47" s="22"/>
      <c r="E47" s="24"/>
      <c r="F47" s="23"/>
    </row>
    <row r="48" spans="1:1024">
      <c r="A48" s="12" t="s">
        <v>51</v>
      </c>
      <c r="B48" s="22">
        <v>4.5999999999999999E-2</v>
      </c>
      <c r="C48" s="23">
        <v>0.184</v>
      </c>
      <c r="D48" s="22">
        <v>4.2999999999999997E-2</v>
      </c>
      <c r="E48" s="24">
        <v>4.1000000000000002E-2</v>
      </c>
      <c r="F48" s="23">
        <v>0.18099999999999999</v>
      </c>
    </row>
    <row r="49" spans="1:1024">
      <c r="A49" s="12" t="s">
        <v>52</v>
      </c>
      <c r="B49" s="22">
        <v>0.10199999999999999</v>
      </c>
      <c r="C49" s="23">
        <v>8.8999999999999996E-2</v>
      </c>
      <c r="D49" s="22">
        <v>0.108</v>
      </c>
      <c r="E49" s="24">
        <v>0.16</v>
      </c>
      <c r="F49" s="23">
        <v>9.7000000000000003E-2</v>
      </c>
    </row>
    <row r="50" spans="1:1024" ht="25.5">
      <c r="A50" s="12" t="s">
        <v>53</v>
      </c>
      <c r="B50" s="22">
        <v>0.495</v>
      </c>
      <c r="C50" s="23">
        <v>0.49299999999999999</v>
      </c>
      <c r="D50" s="22">
        <v>0.54600000000000004</v>
      </c>
      <c r="E50" s="24">
        <v>0.45600000000000002</v>
      </c>
      <c r="F50" s="23">
        <v>0.53900000000000003</v>
      </c>
    </row>
    <row r="51" spans="1:1024">
      <c r="A51" s="25" t="s">
        <v>54</v>
      </c>
      <c r="B51" s="26">
        <v>0.66200000000000003</v>
      </c>
      <c r="C51" s="27">
        <v>0.66700000000000004</v>
      </c>
      <c r="D51" s="26">
        <v>0.65300000000000002</v>
      </c>
      <c r="E51" s="28">
        <v>0.46500000000000002</v>
      </c>
      <c r="F51" s="27">
        <v>0.66700000000000004</v>
      </c>
    </row>
    <row r="52" spans="1:1024" s="11" customFormat="1">
      <c r="A52" s="7" t="s">
        <v>55</v>
      </c>
      <c r="B52" s="8"/>
      <c r="C52" s="9"/>
      <c r="D52" s="29"/>
      <c r="E52" s="30"/>
      <c r="F52" s="31"/>
      <c r="AMJ52"/>
    </row>
    <row r="53" spans="1:1024" ht="13.7" customHeight="1">
      <c r="A53" s="12" t="s">
        <v>56</v>
      </c>
      <c r="B53" s="19">
        <v>6457</v>
      </c>
      <c r="C53" s="20"/>
      <c r="D53" s="19">
        <v>9538</v>
      </c>
      <c r="E53" s="15">
        <v>4501</v>
      </c>
      <c r="F53" s="14"/>
    </row>
    <row r="54" spans="1:1024">
      <c r="A54" s="12" t="s">
        <v>57</v>
      </c>
      <c r="B54" s="19">
        <v>17562</v>
      </c>
      <c r="C54" s="20"/>
      <c r="D54" s="19">
        <v>24481</v>
      </c>
      <c r="E54" s="15">
        <v>9897</v>
      </c>
      <c r="F54" s="14"/>
    </row>
    <row r="55" spans="1:1024">
      <c r="A55" s="12" t="s">
        <v>58</v>
      </c>
      <c r="B55" s="22">
        <f>+B54/35385</f>
        <v>0.49631199660873249</v>
      </c>
      <c r="C55" s="23"/>
      <c r="D55" s="22">
        <f>+D54/D6</f>
        <v>0.50447164523574017</v>
      </c>
      <c r="E55" s="24">
        <v>0.60599999999999998</v>
      </c>
      <c r="F55" s="23"/>
    </row>
    <row r="56" spans="1:1024">
      <c r="A56" s="12" t="s">
        <v>59</v>
      </c>
      <c r="B56" s="22"/>
      <c r="C56" s="20"/>
      <c r="D56" s="22" t="s">
        <v>60</v>
      </c>
      <c r="E56" s="15">
        <f>54+546</f>
        <v>600</v>
      </c>
      <c r="F56" s="14"/>
    </row>
    <row r="57" spans="1:1024">
      <c r="A57" s="12" t="s">
        <v>61</v>
      </c>
      <c r="B57" s="19">
        <f>164+25</f>
        <v>189</v>
      </c>
      <c r="C57" s="20"/>
      <c r="D57" s="13">
        <f>+D59+D58+D60</f>
        <v>266</v>
      </c>
      <c r="E57" s="15">
        <f>+E59+E58+E60</f>
        <v>142</v>
      </c>
      <c r="F57" s="14"/>
    </row>
    <row r="58" spans="1:1024">
      <c r="A58" s="12" t="s">
        <v>62</v>
      </c>
      <c r="B58" s="19">
        <v>60</v>
      </c>
      <c r="C58" s="20"/>
      <c r="D58" s="13">
        <v>60</v>
      </c>
      <c r="E58" s="15">
        <v>60</v>
      </c>
      <c r="F58" s="14"/>
    </row>
    <row r="59" spans="1:1024">
      <c r="A59" s="12" t="s">
        <v>63</v>
      </c>
      <c r="B59" s="19">
        <f>+B57-B58</f>
        <v>129</v>
      </c>
      <c r="C59" s="20"/>
      <c r="D59" s="13">
        <f>40+22+20+21+28+15</f>
        <v>146</v>
      </c>
      <c r="E59" s="15">
        <f>40+22</f>
        <v>62</v>
      </c>
      <c r="F59" s="14"/>
    </row>
    <row r="60" spans="1:1024">
      <c r="A60" s="12" t="s">
        <v>64</v>
      </c>
      <c r="B60" s="19"/>
      <c r="C60" s="20"/>
      <c r="D60" s="13">
        <f>20+10+10+20</f>
        <v>60</v>
      </c>
      <c r="E60" s="15">
        <v>20</v>
      </c>
      <c r="F60" s="14"/>
    </row>
    <row r="61" spans="1:1024">
      <c r="A61" s="12" t="s">
        <v>65</v>
      </c>
      <c r="B61" s="19">
        <f>228+55</f>
        <v>283</v>
      </c>
      <c r="C61" s="20"/>
      <c r="D61" s="13">
        <v>234</v>
      </c>
      <c r="E61" s="15">
        <v>41</v>
      </c>
      <c r="F61" s="14"/>
    </row>
    <row r="62" spans="1:1024">
      <c r="A62" s="12" t="s">
        <v>66</v>
      </c>
      <c r="B62" s="19"/>
      <c r="C62" s="20"/>
      <c r="D62" s="13">
        <v>3</v>
      </c>
      <c r="E62" s="15">
        <v>1</v>
      </c>
      <c r="F62" s="14"/>
    </row>
    <row r="63" spans="1:1024">
      <c r="A63" s="12" t="s">
        <v>67</v>
      </c>
      <c r="B63" s="22">
        <v>0.46500000000000002</v>
      </c>
      <c r="C63" s="23">
        <v>0.35399999999999998</v>
      </c>
      <c r="D63" s="22">
        <v>0.44</v>
      </c>
      <c r="E63" s="24">
        <v>0.46</v>
      </c>
      <c r="F63" s="23"/>
    </row>
    <row r="64" spans="1:1024">
      <c r="A64" s="12" t="s">
        <v>68</v>
      </c>
      <c r="B64" s="22"/>
      <c r="C64" s="23"/>
      <c r="D64" s="22">
        <v>0.27300000000000002</v>
      </c>
      <c r="E64" s="24">
        <v>0.23300000000000001</v>
      </c>
      <c r="F64" s="23">
        <v>0.252</v>
      </c>
    </row>
    <row r="65" spans="1:1024" ht="25.5">
      <c r="A65" s="12" t="s">
        <v>69</v>
      </c>
      <c r="B65" s="43">
        <v>3.4</v>
      </c>
      <c r="C65" s="44">
        <v>3.5</v>
      </c>
      <c r="D65" s="13">
        <v>3.7</v>
      </c>
      <c r="E65" s="15">
        <v>4.0999999999999996</v>
      </c>
      <c r="F65" s="14">
        <v>3.9</v>
      </c>
    </row>
    <row r="66" spans="1:1024">
      <c r="A66" s="12" t="s">
        <v>70</v>
      </c>
      <c r="B66" s="19">
        <v>472</v>
      </c>
      <c r="C66" s="20">
        <v>3928</v>
      </c>
      <c r="D66" s="13"/>
      <c r="E66" s="15"/>
      <c r="F66" s="14"/>
    </row>
    <row r="67" spans="1:1024" ht="23.85">
      <c r="A67" s="12" t="s">
        <v>71</v>
      </c>
      <c r="B67" s="19">
        <v>303</v>
      </c>
      <c r="C67" s="20">
        <v>2772</v>
      </c>
      <c r="D67" s="13">
        <v>402</v>
      </c>
      <c r="E67" s="15">
        <v>49</v>
      </c>
      <c r="F67" s="20">
        <v>2755</v>
      </c>
    </row>
    <row r="68" spans="1:1024" ht="23.85">
      <c r="A68" s="12" t="s">
        <v>72</v>
      </c>
      <c r="B68" s="45">
        <v>0.4</v>
      </c>
      <c r="C68" s="46">
        <v>0.39</v>
      </c>
      <c r="D68" s="45">
        <v>0.63500000000000001</v>
      </c>
      <c r="E68" s="47">
        <v>0.59599999999999997</v>
      </c>
      <c r="F68" s="46">
        <v>0.621</v>
      </c>
    </row>
    <row r="69" spans="1:1024" ht="23.85">
      <c r="A69" s="12" t="s">
        <v>73</v>
      </c>
      <c r="B69" s="32">
        <v>6.7000000000000004E-2</v>
      </c>
      <c r="C69" s="33">
        <v>5.2999999999999999E-2</v>
      </c>
      <c r="D69" s="13"/>
      <c r="E69" s="15"/>
      <c r="F69" s="14"/>
    </row>
    <row r="70" spans="1:1024" ht="23.85">
      <c r="A70" s="12" t="s">
        <v>74</v>
      </c>
      <c r="B70" s="19">
        <v>85</v>
      </c>
      <c r="C70" s="14"/>
      <c r="D70" s="13"/>
      <c r="E70" s="15"/>
      <c r="F70" s="14"/>
    </row>
    <row r="71" spans="1:1024" ht="38.25">
      <c r="A71" s="12" t="s">
        <v>75</v>
      </c>
      <c r="B71" s="19">
        <v>48</v>
      </c>
      <c r="C71" s="14"/>
      <c r="D71" s="13"/>
      <c r="E71" s="15"/>
      <c r="F71" s="14"/>
    </row>
    <row r="72" spans="1:1024" ht="23.85">
      <c r="A72" s="12" t="s">
        <v>76</v>
      </c>
      <c r="B72" s="19">
        <v>95</v>
      </c>
      <c r="C72" s="14"/>
      <c r="D72" s="13"/>
      <c r="E72" s="15"/>
      <c r="F72" s="14"/>
    </row>
    <row r="73" spans="1:1024" ht="23.85">
      <c r="A73" s="12" t="s">
        <v>77</v>
      </c>
      <c r="B73" s="19">
        <v>77</v>
      </c>
      <c r="C73" s="14"/>
      <c r="D73" s="13"/>
      <c r="E73" s="15"/>
      <c r="F73" s="14"/>
    </row>
    <row r="74" spans="1:1024">
      <c r="A74" s="12" t="s">
        <v>78</v>
      </c>
      <c r="B74" s="19">
        <v>62</v>
      </c>
      <c r="C74" s="14"/>
      <c r="D74" s="13"/>
      <c r="E74" s="15"/>
      <c r="F74" s="14"/>
    </row>
    <row r="75" spans="1:1024" s="11" customFormat="1">
      <c r="A75" s="7" t="s">
        <v>79</v>
      </c>
      <c r="B75" s="8"/>
      <c r="C75" s="9"/>
      <c r="D75" s="29"/>
      <c r="E75" s="30"/>
      <c r="F75" s="31"/>
      <c r="AMJ75"/>
    </row>
    <row r="76" spans="1:1024" ht="25.5">
      <c r="A76" s="12" t="s">
        <v>80</v>
      </c>
      <c r="B76" s="19">
        <v>886</v>
      </c>
      <c r="C76" s="14"/>
      <c r="D76" s="13">
        <v>919</v>
      </c>
      <c r="E76" s="15">
        <v>683</v>
      </c>
      <c r="F76" s="14"/>
    </row>
    <row r="77" spans="1:1024">
      <c r="A77" s="12" t="s">
        <v>81</v>
      </c>
      <c r="B77" s="19">
        <v>1896</v>
      </c>
      <c r="C77" s="14"/>
      <c r="D77" s="13">
        <v>1881</v>
      </c>
      <c r="E77" s="15">
        <v>1394</v>
      </c>
      <c r="F77" s="14"/>
    </row>
    <row r="78" spans="1:1024">
      <c r="A78" s="12" t="s">
        <v>82</v>
      </c>
      <c r="B78" s="19">
        <v>594</v>
      </c>
      <c r="C78" s="14"/>
      <c r="D78" s="13"/>
      <c r="E78" s="15"/>
      <c r="F78" s="14"/>
    </row>
    <row r="79" spans="1:1024">
      <c r="A79" s="12" t="s">
        <v>81</v>
      </c>
      <c r="B79" s="19">
        <v>1237</v>
      </c>
      <c r="C79" s="14"/>
      <c r="D79" s="13"/>
      <c r="E79" s="15"/>
      <c r="F79" s="14"/>
    </row>
    <row r="80" spans="1:1024">
      <c r="A80" s="12" t="s">
        <v>83</v>
      </c>
      <c r="B80" s="19"/>
      <c r="C80" s="14"/>
      <c r="D80" s="13">
        <v>3318</v>
      </c>
      <c r="E80" s="15">
        <v>1548</v>
      </c>
      <c r="F80" s="14"/>
    </row>
    <row r="81" spans="1:1024">
      <c r="A81" s="12" t="s">
        <v>84</v>
      </c>
      <c r="B81" s="19">
        <v>644</v>
      </c>
      <c r="C81" s="14"/>
      <c r="D81" s="13"/>
      <c r="E81" s="15"/>
      <c r="F81" s="14"/>
    </row>
    <row r="82" spans="1:1024" ht="25.5">
      <c r="A82" s="12" t="s">
        <v>85</v>
      </c>
      <c r="B82" s="19">
        <v>7852</v>
      </c>
      <c r="C82" s="14"/>
      <c r="D82" s="13"/>
      <c r="E82" s="15"/>
      <c r="F82" s="14"/>
    </row>
    <row r="83" spans="1:1024">
      <c r="A83" s="12" t="s">
        <v>86</v>
      </c>
      <c r="B83" s="19">
        <v>52</v>
      </c>
      <c r="C83" s="14"/>
      <c r="D83" s="13"/>
      <c r="E83" s="15"/>
      <c r="F83" s="14"/>
    </row>
    <row r="84" spans="1:1024" ht="25.5">
      <c r="A84" s="25" t="s">
        <v>87</v>
      </c>
      <c r="B84" s="48">
        <v>435</v>
      </c>
      <c r="C84" s="49"/>
      <c r="D84" s="50"/>
      <c r="E84" s="51"/>
      <c r="F84" s="49"/>
    </row>
    <row r="85" spans="1:1024" s="11" customFormat="1">
      <c r="A85" s="52" t="s">
        <v>88</v>
      </c>
      <c r="B85" s="53"/>
      <c r="C85" s="54"/>
      <c r="D85" s="55"/>
      <c r="E85" s="56"/>
      <c r="F85" s="57"/>
      <c r="AMJ85"/>
    </row>
    <row r="86" spans="1:1024">
      <c r="A86" s="12" t="s">
        <v>89</v>
      </c>
      <c r="B86" s="19">
        <v>752</v>
      </c>
      <c r="C86" s="14"/>
      <c r="D86" s="13">
        <v>875</v>
      </c>
      <c r="E86" s="15">
        <v>655</v>
      </c>
      <c r="F86" s="14"/>
    </row>
    <row r="87" spans="1:1024" ht="25.5">
      <c r="A87" s="12" t="s">
        <v>90</v>
      </c>
      <c r="B87" s="19">
        <v>151</v>
      </c>
      <c r="C87" s="14"/>
      <c r="D87" s="13"/>
      <c r="E87" s="15"/>
      <c r="F87" s="14"/>
    </row>
    <row r="88" spans="1:1024">
      <c r="A88" s="12" t="s">
        <v>91</v>
      </c>
      <c r="B88" s="19">
        <v>463</v>
      </c>
      <c r="C88" s="14"/>
      <c r="D88" s="13"/>
      <c r="E88" s="15"/>
      <c r="F88" s="14"/>
    </row>
    <row r="89" spans="1:1024" ht="25.5">
      <c r="A89" s="12" t="s">
        <v>92</v>
      </c>
      <c r="B89" s="19">
        <v>479</v>
      </c>
      <c r="C89" s="14"/>
      <c r="D89" s="13">
        <v>743</v>
      </c>
      <c r="E89" s="15">
        <v>316</v>
      </c>
      <c r="F89" s="14"/>
    </row>
    <row r="90" spans="1:1024">
      <c r="A90" s="12" t="s">
        <v>93</v>
      </c>
      <c r="B90" s="19">
        <v>7</v>
      </c>
      <c r="C90" s="14"/>
      <c r="D90" s="13">
        <v>9</v>
      </c>
      <c r="E90" s="15">
        <v>0</v>
      </c>
      <c r="F90" s="14"/>
    </row>
    <row r="91" spans="1:1024">
      <c r="A91" s="12" t="s">
        <v>94</v>
      </c>
      <c r="B91" s="19">
        <v>89</v>
      </c>
      <c r="C91" s="14"/>
      <c r="D91" s="13">
        <v>109</v>
      </c>
      <c r="E91" s="15">
        <v>36</v>
      </c>
      <c r="F91" s="14"/>
    </row>
    <row r="92" spans="1:1024">
      <c r="A92" s="12" t="s">
        <v>95</v>
      </c>
      <c r="B92" s="19">
        <v>83</v>
      </c>
      <c r="C92" s="14"/>
      <c r="D92" s="13">
        <v>140</v>
      </c>
      <c r="E92" s="15">
        <v>56</v>
      </c>
      <c r="F92" s="14"/>
    </row>
    <row r="93" spans="1:1024">
      <c r="A93" s="12" t="s">
        <v>96</v>
      </c>
      <c r="B93" s="19">
        <v>400</v>
      </c>
      <c r="C93" s="14"/>
      <c r="D93" s="13">
        <v>485</v>
      </c>
      <c r="E93" s="15">
        <v>221</v>
      </c>
      <c r="F93" s="14"/>
    </row>
    <row r="94" spans="1:1024" ht="25.5">
      <c r="A94" s="12" t="s">
        <v>97</v>
      </c>
      <c r="B94" s="19">
        <v>144</v>
      </c>
      <c r="C94" s="14"/>
      <c r="D94" s="13">
        <v>278</v>
      </c>
      <c r="E94" s="15">
        <v>121</v>
      </c>
      <c r="F94" s="14"/>
    </row>
    <row r="95" spans="1:1024">
      <c r="A95" s="12" t="s">
        <v>98</v>
      </c>
      <c r="B95" s="19">
        <v>132</v>
      </c>
      <c r="C95" s="14"/>
      <c r="D95" s="13">
        <f>D94-65</f>
        <v>213</v>
      </c>
      <c r="E95" s="15">
        <v>93</v>
      </c>
      <c r="F95" s="14"/>
    </row>
    <row r="96" spans="1:1024" ht="25.5">
      <c r="A96" s="12" t="s">
        <v>99</v>
      </c>
      <c r="B96" s="19">
        <v>597</v>
      </c>
      <c r="C96" s="14"/>
      <c r="D96" s="13">
        <v>848</v>
      </c>
      <c r="E96" s="15">
        <v>501</v>
      </c>
      <c r="F96" s="14"/>
    </row>
    <row r="97" spans="1:6">
      <c r="A97" s="12" t="s">
        <v>100</v>
      </c>
      <c r="B97" s="19"/>
      <c r="C97" s="14"/>
      <c r="D97" s="13">
        <v>1167</v>
      </c>
      <c r="E97" s="15">
        <v>663</v>
      </c>
      <c r="F97" s="14"/>
    </row>
    <row r="98" spans="1:6">
      <c r="A98" s="12" t="s">
        <v>101</v>
      </c>
      <c r="B98" s="19">
        <v>91</v>
      </c>
      <c r="C98" s="14"/>
      <c r="D98" s="13"/>
      <c r="E98" s="15"/>
      <c r="F98" s="14"/>
    </row>
    <row r="99" spans="1:6" ht="23.85">
      <c r="A99" s="12" t="s">
        <v>102</v>
      </c>
      <c r="B99" s="19">
        <v>92</v>
      </c>
      <c r="C99" s="14"/>
      <c r="D99" s="13"/>
      <c r="E99" s="15"/>
      <c r="F99" s="14"/>
    </row>
    <row r="100" spans="1:6" ht="23.85">
      <c r="A100" s="12" t="s">
        <v>103</v>
      </c>
      <c r="B100" s="19">
        <v>1000</v>
      </c>
      <c r="C100" s="14"/>
      <c r="D100" s="13"/>
      <c r="E100" s="15"/>
      <c r="F100" s="14"/>
    </row>
    <row r="101" spans="1:6">
      <c r="A101" s="12" t="s">
        <v>104</v>
      </c>
      <c r="B101" s="19">
        <v>180</v>
      </c>
      <c r="C101" s="14"/>
      <c r="D101" s="13"/>
      <c r="E101" s="15"/>
      <c r="F101" s="14"/>
    </row>
    <row r="102" spans="1:6">
      <c r="A102" s="12" t="s">
        <v>105</v>
      </c>
      <c r="B102" s="19">
        <v>144000</v>
      </c>
      <c r="C102" s="14"/>
      <c r="D102" s="13"/>
      <c r="E102" s="15"/>
      <c r="F102" s="14"/>
    </row>
    <row r="103" spans="1:6">
      <c r="A103" s="25" t="s">
        <v>106</v>
      </c>
      <c r="B103" s="48">
        <v>20000</v>
      </c>
      <c r="C103" s="49"/>
      <c r="D103" s="50"/>
      <c r="E103" s="51"/>
      <c r="F103" s="49"/>
    </row>
    <row r="104" spans="1:6">
      <c r="B104" s="58"/>
    </row>
  </sheetData>
  <mergeCells count="2">
    <mergeCell ref="B1:C1"/>
    <mergeCell ref="D1:F1"/>
  </mergeCells>
  <pageMargins left="0.78749999999999998" right="0.78749999999999998" top="1.05277777777778" bottom="1.05277777777778" header="0.78749999999999998" footer="0.78749999999999998"/>
  <pageSetup paperSize="9" scale="77" orientation="portrait" useFirstPageNumber="1" horizontalDpi="300" verticalDpi="300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57</cp:revision>
  <dcterms:created xsi:type="dcterms:W3CDTF">2021-02-15T10:09:35Z</dcterms:created>
  <dcterms:modified xsi:type="dcterms:W3CDTF">2022-09-19T13:15:05Z</dcterms:modified>
  <cp:category/>
  <cp:contentStatus/>
</cp:coreProperties>
</file>